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Расчет 2023" sheetId="7" r:id="rId1"/>
    <sheet name="Лист1" sheetId="4" r:id="rId2"/>
  </sheets>
  <calcPr calcId="162913"/>
</workbook>
</file>

<file path=xl/calcChain.xml><?xml version="1.0" encoding="utf-8"?>
<calcChain xmlns="http://schemas.openxmlformats.org/spreadsheetml/2006/main">
  <c r="F35" i="7" l="1"/>
  <c r="F34" i="7"/>
  <c r="F33" i="7"/>
  <c r="F32" i="7"/>
  <c r="F31" i="7"/>
  <c r="F30" i="7"/>
  <c r="F29" i="7"/>
  <c r="E6" i="7" l="1"/>
  <c r="E18" i="7" l="1"/>
  <c r="E11" i="7" l="1"/>
  <c r="E12" i="7"/>
  <c r="E16" i="7"/>
  <c r="E17" i="7"/>
  <c r="E15" i="7"/>
  <c r="E14" i="7"/>
  <c r="E13" i="7"/>
  <c r="E10" i="7"/>
  <c r="E9" i="7"/>
  <c r="E8" i="7"/>
  <c r="E7" i="7"/>
  <c r="E5" i="7"/>
  <c r="E4" i="7"/>
  <c r="E19" i="7" l="1"/>
  <c r="E20" i="7" s="1"/>
  <c r="E21" i="7" s="1"/>
  <c r="E22" i="7" l="1"/>
  <c r="E23" i="7" s="1"/>
  <c r="A2" i="7" s="1"/>
</calcChain>
</file>

<file path=xl/sharedStrings.xml><?xml version="1.0" encoding="utf-8"?>
<sst xmlns="http://schemas.openxmlformats.org/spreadsheetml/2006/main" count="41" uniqueCount="39">
  <si>
    <t>№ п/п</t>
  </si>
  <si>
    <t>Наименование расценки</t>
  </si>
  <si>
    <t>Стоимость по тарифу</t>
  </si>
  <si>
    <t>Количество</t>
  </si>
  <si>
    <t>Сумма, руб.</t>
  </si>
  <si>
    <t>ВСЕГО</t>
  </si>
  <si>
    <t>НДС 20%</t>
  </si>
  <si>
    <t>Стоимость мероприятий ИТОГО</t>
  </si>
  <si>
    <t>Индекс. 50% стоимости мероприятий, этого года утв-ния платы.(п.4 пр.7)</t>
  </si>
  <si>
    <t>Индексация за последующий год (104,2%=1,042*50% от стоимости мероприятий)</t>
  </si>
  <si>
    <t>ИТОГО</t>
  </si>
  <si>
    <t xml:space="preserve">Стадартизированная тарифная ставка С1 </t>
  </si>
  <si>
    <r>
      <t>Стадартизированная тарифная ставка С</t>
    </r>
    <r>
      <rPr>
        <sz val="8"/>
        <color theme="1"/>
        <rFont val="Times New Roman"/>
        <family val="1"/>
        <charset val="204"/>
      </rPr>
      <t>8.2.2</t>
    </r>
    <r>
      <rPr>
        <sz val="12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Ср-ва ком.учета эл.энергии трёхфазные полукосвенного вкл.</t>
    </r>
  </si>
  <si>
    <t>Начальник СТП                                                                                               Дерягин К.В.</t>
  </si>
  <si>
    <r>
      <t>Стадартизированная тарифная ставка С</t>
    </r>
    <r>
      <rPr>
        <sz val="8"/>
        <color theme="1"/>
        <rFont val="Times New Roman"/>
        <family val="1"/>
        <charset val="204"/>
      </rPr>
      <t>3.6.2.1.4.2</t>
    </r>
    <r>
      <rPr>
        <sz val="12"/>
        <color theme="1"/>
        <rFont val="Times New Roman"/>
        <family val="1"/>
        <charset val="204"/>
      </rPr>
      <t xml:space="preserve"> КЛ </t>
    </r>
    <r>
      <rPr>
        <sz val="10"/>
        <color theme="1"/>
        <rFont val="Times New Roman"/>
        <family val="1"/>
        <charset val="204"/>
      </rPr>
      <t>методом ГНБ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многожил. С рез. или пласт-ой изол.сеч. От 200 до 250 мм² с 2мя трубами в скваж.</t>
    </r>
  </si>
  <si>
    <t xml:space="preserve">Расчет стоимости технологического присоединения учебного корпуса на 725 мест
г. Москва, пос. Рязановское, п. Ерино.                                                                                                                                                                                                      Р = 759,4 кВт (2 кат.). Новое строительство.                                                                                                                                                             Срок выполнения мероприятий по ТП составляет 2 года.
</t>
  </si>
  <si>
    <r>
      <t>Стадартизированная тарифная ставка С</t>
    </r>
    <r>
      <rPr>
        <sz val="8"/>
        <color theme="1"/>
        <rFont val="Times New Roman"/>
        <family val="1"/>
        <charset val="204"/>
      </rPr>
      <t>3.1.2.1.1.2</t>
    </r>
    <r>
      <rPr>
        <sz val="12"/>
        <color theme="1"/>
        <rFont val="Times New Roman"/>
        <family val="1"/>
        <charset val="204"/>
      </rPr>
      <t xml:space="preserve"> КЛ </t>
    </r>
    <r>
      <rPr>
        <sz val="10"/>
        <color theme="1"/>
        <rFont val="Times New Roman"/>
        <family val="1"/>
        <charset val="204"/>
      </rPr>
      <t>многожил. С рез. или пласт-ой изол.сеч. до 50 мм² с 2х КЛ-0,4 кВ в траншее</t>
    </r>
  </si>
  <si>
    <r>
      <t>Стадартизированная тарифная ставка С</t>
    </r>
    <r>
      <rPr>
        <sz val="8"/>
        <color theme="1"/>
        <rFont val="Times New Roman"/>
        <family val="1"/>
        <charset val="204"/>
      </rPr>
      <t>3.1.2.1.4.2</t>
    </r>
    <r>
      <rPr>
        <sz val="12"/>
        <color theme="1"/>
        <rFont val="Times New Roman"/>
        <family val="1"/>
        <charset val="204"/>
      </rPr>
      <t xml:space="preserve"> КЛ </t>
    </r>
    <r>
      <rPr>
        <sz val="10"/>
        <color theme="1"/>
        <rFont val="Times New Roman"/>
        <family val="1"/>
        <charset val="204"/>
      </rPr>
      <t>многожил. С рез. или пласт-ой изол.сеч. От 200 до 250 мм² с 2х КЛ-10 кВ в траншее</t>
    </r>
  </si>
  <si>
    <r>
      <t>Стадартизированная тарифная ставка С</t>
    </r>
    <r>
      <rPr>
        <sz val="8"/>
        <color theme="1"/>
        <rFont val="Times New Roman"/>
        <family val="1"/>
        <charset val="204"/>
      </rPr>
      <t>3.1.2.1.2.2</t>
    </r>
    <r>
      <rPr>
        <sz val="12"/>
        <color theme="1"/>
        <rFont val="Times New Roman"/>
        <family val="1"/>
        <charset val="204"/>
      </rPr>
      <t xml:space="preserve"> КЛ </t>
    </r>
    <r>
      <rPr>
        <sz val="10"/>
        <color theme="1"/>
        <rFont val="Times New Roman"/>
        <family val="1"/>
        <charset val="204"/>
      </rPr>
      <t>многожил. С рез. или пласт-ой изол.сеч. От 50 до 100 мм² с 2х КЛ-0,4 кВ в траншее</t>
    </r>
  </si>
  <si>
    <r>
      <t>Стадартизированная тарифная ставка С</t>
    </r>
    <r>
      <rPr>
        <sz val="8"/>
        <color theme="1"/>
        <rFont val="Times New Roman"/>
        <family val="1"/>
        <charset val="204"/>
      </rPr>
      <t>3.1.2.1.4.5</t>
    </r>
    <r>
      <rPr>
        <sz val="12"/>
        <color theme="1"/>
        <rFont val="Times New Roman"/>
        <family val="1"/>
        <charset val="204"/>
      </rPr>
      <t xml:space="preserve"> КЛ </t>
    </r>
    <r>
      <rPr>
        <sz val="10"/>
        <color theme="1"/>
        <rFont val="Times New Roman"/>
        <family val="1"/>
        <charset val="204"/>
      </rPr>
      <t>многожил. С рез. или пласт-ой изол.сеч. От 200 до 250 мм² более 4х КЛ-0,4 кВ в траншее (8шт)</t>
    </r>
  </si>
  <si>
    <t>5х0,03</t>
  </si>
  <si>
    <r>
      <t>Стадартизированная тарифная ставка С</t>
    </r>
    <r>
      <rPr>
        <sz val="8"/>
        <color theme="1"/>
        <rFont val="Times New Roman"/>
        <family val="1"/>
        <charset val="204"/>
      </rPr>
      <t>3.6.2.1.4.4</t>
    </r>
    <r>
      <rPr>
        <sz val="12"/>
        <color theme="1"/>
        <rFont val="Times New Roman"/>
        <family val="1"/>
        <charset val="204"/>
      </rPr>
      <t xml:space="preserve"> КЛ-0,4 кВ </t>
    </r>
    <r>
      <rPr>
        <sz val="10"/>
        <color theme="1"/>
        <rFont val="Times New Roman"/>
        <family val="1"/>
        <charset val="204"/>
      </rPr>
      <t>методом ГНБ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многожил. С рез. или пласт-ой изол.сеч. От 200 до 250 мм² с 2мя трубами в скважине.</t>
    </r>
  </si>
  <si>
    <r>
      <t>Стадартизированная тарифная ставка С</t>
    </r>
    <r>
      <rPr>
        <sz val="8"/>
        <color theme="1"/>
        <rFont val="Times New Roman"/>
        <family val="1"/>
        <charset val="204"/>
      </rPr>
      <t>3.6.2.1.2.2</t>
    </r>
    <r>
      <rPr>
        <sz val="12"/>
        <color theme="1"/>
        <rFont val="Times New Roman"/>
        <family val="1"/>
        <charset val="204"/>
      </rPr>
      <t xml:space="preserve"> КЛ </t>
    </r>
    <r>
      <rPr>
        <sz val="10"/>
        <color theme="1"/>
        <rFont val="Times New Roman"/>
        <family val="1"/>
        <charset val="204"/>
      </rPr>
      <t>методом ГНБ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многожил. С рез. или пласт-ой изол.сеч. От 50 до 100 мм² с 2мя трубами в скваж.</t>
    </r>
  </si>
  <si>
    <r>
      <t>Стадартизированная тарифная ставка С</t>
    </r>
    <r>
      <rPr>
        <sz val="8"/>
        <color theme="1"/>
        <rFont val="Times New Roman"/>
        <family val="1"/>
        <charset val="204"/>
      </rPr>
      <t>5.2.6.3</t>
    </r>
    <r>
      <rPr>
        <sz val="12"/>
        <color theme="1"/>
        <rFont val="Times New Roman"/>
        <family val="1"/>
        <charset val="204"/>
      </rPr>
      <t xml:space="preserve"> 
</t>
    </r>
    <r>
      <rPr>
        <sz val="10"/>
        <color theme="1"/>
        <rFont val="Times New Roman"/>
        <family val="1"/>
        <charset val="204"/>
      </rPr>
      <t>двухтрансформаторная подстанция  мощностью от 630 до 1000 кВА включительно блочного типа</t>
    </r>
  </si>
  <si>
    <r>
      <t>Стадартизированная тарифная ставка С</t>
    </r>
    <r>
      <rPr>
        <sz val="8"/>
        <color theme="1"/>
        <rFont val="Times New Roman"/>
        <family val="1"/>
        <charset val="204"/>
      </rPr>
      <t>3.6.2.1.2.2</t>
    </r>
    <r>
      <rPr>
        <sz val="12"/>
        <color theme="1"/>
        <rFont val="Times New Roman"/>
        <family val="1"/>
        <charset val="204"/>
      </rPr>
      <t xml:space="preserve"> КЛ </t>
    </r>
    <r>
      <rPr>
        <sz val="10"/>
        <color theme="1"/>
        <rFont val="Times New Roman"/>
        <family val="1"/>
        <charset val="204"/>
      </rPr>
      <t>методом ГНБ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многожил. С рез. или пласт-ой изол.сеч. до 50 мм² с 2мя трубами в скваж.</t>
    </r>
  </si>
  <si>
    <r>
      <t>Стадартизированная тарифная ставка С</t>
    </r>
    <r>
      <rPr>
        <sz val="8"/>
        <color theme="1"/>
        <rFont val="Times New Roman"/>
        <family val="1"/>
        <charset val="204"/>
      </rPr>
      <t>8.2.1</t>
    </r>
    <r>
      <rPr>
        <sz val="12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Ср-ва ком.учета эл.энергии трёхфазные прямого вкл.</t>
    </r>
  </si>
  <si>
    <t>Стандартставка С1</t>
  </si>
  <si>
    <t>(37006,28/2+37006,28/2*1,042)*1,2=</t>
  </si>
  <si>
    <t>БКТП-2х1000</t>
  </si>
  <si>
    <t>(5278969,1/2+5278969,1/2*1,042)*1,2=</t>
  </si>
  <si>
    <t>2КЛ-10кв</t>
  </si>
  <si>
    <t>(1249828,23/2+1249828/2*1,042+3944340,39/2+3944340,39/2*1,042)*1,2=</t>
  </si>
  <si>
    <t>14КЛ-0,4кВ</t>
  </si>
  <si>
    <t>{(2577118,2+6031171,76+643779,11+1135460,41+67427,08+499611,7+573130,16+499611,7)/2+(2577118,2+6031171,76+643779,11+1135460,41+67427,08+499611,7+573130,16+499611,7)/2}*1,2=</t>
  </si>
  <si>
    <t>Счетчики прямого включения</t>
  </si>
  <si>
    <t>(139214,16/2+139214,16/2*1,042)*1,2=</t>
  </si>
  <si>
    <t>Счетчики полукосвенного включения</t>
  </si>
  <si>
    <t>(167519,36/2+167519,36/2*1,042)*1,2=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</si>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</sst>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&quot;р.&quot;"/>
    <numFmt numFmtId="165" formatCode="#,##0.00\ &quot;₽&quot;"/>
    <numFmt numFmtId="166" formatCode="#,##0.00\ _₽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/>
    </xf>
    <xf numFmtId="0" fontId="2" fillId="0" borderId="0" xfId="0" applyFont="1"/>
    <xf numFmtId="165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right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2" fontId="0" fillId="0" borderId="0" xfId="0" applyNumberFormat="1"/>
    <xf numFmtId="0" fontId="0" fillId="0" borderId="0" xfId="0" applyAlignment="1">
      <alignment horizontal="left" wrapText="1"/>
    </xf>
    <xf numFmtId="2" fontId="7" fillId="0" borderId="0" xfId="0" applyNumberFormat="1" applyFont="1"/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15" zoomScale="85" zoomScaleNormal="85" workbookViewId="0">
      <selection activeCell="E36" sqref="E36"/>
    </sheetView>
  </sheetViews>
  <sheetFormatPr defaultRowHeight="15" x14ac:dyDescent="0.25"/>
  <cols>
    <col min="1" max="1" width="4.5703125" customWidth="1"/>
    <col min="2" max="2" width="32" customWidth="1"/>
    <col min="3" max="3" width="18.28515625" customWidth="1"/>
    <col min="4" max="4" width="15.28515625" customWidth="1"/>
    <col min="5" max="5" width="32.7109375" customWidth="1"/>
    <col min="6" max="6" width="13.140625" customWidth="1"/>
  </cols>
  <sheetData>
    <row r="1" spans="1:6" ht="77.25" customHeight="1" x14ac:dyDescent="0.25">
      <c r="A1" s="29" t="s">
        <v>15</v>
      </c>
      <c r="B1" s="28"/>
      <c r="C1" s="28"/>
      <c r="D1" s="28"/>
      <c r="E1" s="28"/>
    </row>
    <row r="2" spans="1:6" ht="58.5" customHeight="1" x14ac:dyDescent="0.25">
      <c r="A2" s="30" t="str">
        <f>_xlfn.CONCAT("В соответствии с  Приказом ДЭПИР г. Москвы от 25.11.2022. года № 460-ТР.  Размер платы за технологическое присоединение составляет ",ROUND(E23,2)," руб, в том числе НДС (20%) –",ROUND(E22,2)," руб.")</f>
        <v>В соответствии с  Приказом ДЭПИР г. Москвы от 25.11.2022. года № 460-ТР.  Размер платы за технологическое присоединение составляет 27988698,7 руб, в том числе НДС (20%) –4664783,12 руб.</v>
      </c>
      <c r="B2" s="30"/>
      <c r="C2" s="30"/>
      <c r="D2" s="30"/>
      <c r="E2" s="30"/>
    </row>
    <row r="3" spans="1:6" ht="31.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6" ht="31.5" x14ac:dyDescent="0.25">
      <c r="A4" s="4">
        <v>1</v>
      </c>
      <c r="B4" s="4" t="s">
        <v>11</v>
      </c>
      <c r="C4" s="3">
        <v>37006.28</v>
      </c>
      <c r="D4" s="4">
        <v>1</v>
      </c>
      <c r="E4" s="10">
        <f>D4*C4</f>
        <v>37006.28</v>
      </c>
      <c r="F4" s="19"/>
    </row>
    <row r="5" spans="1:6" ht="67.5" customHeight="1" x14ac:dyDescent="0.25">
      <c r="A5" s="11">
        <v>2</v>
      </c>
      <c r="B5" s="4" t="s">
        <v>19</v>
      </c>
      <c r="C5" s="14">
        <v>15159518.82</v>
      </c>
      <c r="D5" s="12">
        <v>0.17</v>
      </c>
      <c r="E5" s="10">
        <f>C5*D5</f>
        <v>2577118.1994000003</v>
      </c>
      <c r="F5" s="24"/>
    </row>
    <row r="6" spans="1:6" ht="72.75" customHeight="1" x14ac:dyDescent="0.25">
      <c r="A6" s="4">
        <v>3</v>
      </c>
      <c r="B6" s="20" t="s">
        <v>21</v>
      </c>
      <c r="C6" s="21">
        <v>40207811.710000001</v>
      </c>
      <c r="D6" s="22" t="s">
        <v>20</v>
      </c>
      <c r="E6" s="23">
        <f>C6*5*0.03</f>
        <v>6031171.7565000001</v>
      </c>
      <c r="F6" s="24"/>
    </row>
    <row r="7" spans="1:6" ht="67.5" customHeight="1" x14ac:dyDescent="0.25">
      <c r="A7" s="11">
        <v>4</v>
      </c>
      <c r="B7" s="4" t="s">
        <v>18</v>
      </c>
      <c r="C7" s="14">
        <v>3786935.95</v>
      </c>
      <c r="D7" s="12">
        <v>0.17</v>
      </c>
      <c r="E7" s="10">
        <f t="shared" ref="E7:E17" si="0">C7*D7</f>
        <v>643779.11150000012</v>
      </c>
      <c r="F7" s="25"/>
    </row>
    <row r="8" spans="1:6" ht="80.25" customHeight="1" x14ac:dyDescent="0.25">
      <c r="A8" s="4">
        <v>5</v>
      </c>
      <c r="B8" s="20" t="s">
        <v>22</v>
      </c>
      <c r="C8" s="21">
        <v>37848680.18</v>
      </c>
      <c r="D8" s="22">
        <v>0.03</v>
      </c>
      <c r="E8" s="23">
        <f t="shared" si="0"/>
        <v>1135460.4054</v>
      </c>
      <c r="F8" s="25"/>
    </row>
    <row r="9" spans="1:6" s="19" customFormat="1" ht="80.25" customHeight="1" x14ac:dyDescent="0.25">
      <c r="A9" s="11">
        <v>6</v>
      </c>
      <c r="B9" s="4" t="s">
        <v>16</v>
      </c>
      <c r="C9" s="14">
        <v>3371353.89</v>
      </c>
      <c r="D9" s="12">
        <v>0.02</v>
      </c>
      <c r="E9" s="10">
        <f t="shared" si="0"/>
        <v>67427.077799999999</v>
      </c>
      <c r="F9" s="26"/>
    </row>
    <row r="10" spans="1:6" s="19" customFormat="1" ht="80.25" customHeight="1" x14ac:dyDescent="0.25">
      <c r="A10" s="4">
        <v>7</v>
      </c>
      <c r="B10" s="20" t="s">
        <v>24</v>
      </c>
      <c r="C10" s="21">
        <v>16653723.41</v>
      </c>
      <c r="D10" s="22">
        <v>0.03</v>
      </c>
      <c r="E10" s="23">
        <f t="shared" si="0"/>
        <v>499611.7023</v>
      </c>
      <c r="F10" s="26"/>
    </row>
    <row r="11" spans="1:6" s="19" customFormat="1" ht="80.25" customHeight="1" x14ac:dyDescent="0.25">
      <c r="A11" s="11">
        <v>8</v>
      </c>
      <c r="B11" s="4" t="s">
        <v>16</v>
      </c>
      <c r="C11" s="14">
        <v>3371353.89</v>
      </c>
      <c r="D11" s="22">
        <v>0.17</v>
      </c>
      <c r="E11" s="23">
        <f t="shared" si="0"/>
        <v>573130.16130000004</v>
      </c>
      <c r="F11" s="26"/>
    </row>
    <row r="12" spans="1:6" s="19" customFormat="1" ht="80.25" customHeight="1" x14ac:dyDescent="0.25">
      <c r="A12" s="4">
        <v>9</v>
      </c>
      <c r="B12" s="20" t="s">
        <v>24</v>
      </c>
      <c r="C12" s="21">
        <v>16653723.41</v>
      </c>
      <c r="D12" s="22">
        <v>0.03</v>
      </c>
      <c r="E12" s="23">
        <f t="shared" si="0"/>
        <v>499611.7023</v>
      </c>
      <c r="F12" s="26"/>
    </row>
    <row r="13" spans="1:6" ht="80.25" customHeight="1" x14ac:dyDescent="0.25">
      <c r="A13" s="11">
        <v>10</v>
      </c>
      <c r="B13" s="4" t="s">
        <v>17</v>
      </c>
      <c r="C13" s="14">
        <v>7811426.46</v>
      </c>
      <c r="D13" s="12">
        <v>0.16</v>
      </c>
      <c r="E13" s="10">
        <f t="shared" si="0"/>
        <v>1249828.2335999999</v>
      </c>
      <c r="F13" s="26"/>
    </row>
    <row r="14" spans="1:6" ht="80.25" customHeight="1" x14ac:dyDescent="0.25">
      <c r="A14" s="4">
        <v>11</v>
      </c>
      <c r="B14" s="20" t="s">
        <v>14</v>
      </c>
      <c r="C14" s="21">
        <v>43826004.340000004</v>
      </c>
      <c r="D14" s="22">
        <v>0.09</v>
      </c>
      <c r="E14" s="23">
        <f t="shared" si="0"/>
        <v>3944340.3906</v>
      </c>
      <c r="F14" s="26"/>
    </row>
    <row r="15" spans="1:6" ht="80.25" customHeight="1" x14ac:dyDescent="0.25">
      <c r="A15" s="11">
        <v>12</v>
      </c>
      <c r="B15" s="13" t="s">
        <v>23</v>
      </c>
      <c r="C15" s="14">
        <v>6951.5</v>
      </c>
      <c r="D15" s="4">
        <v>759.4</v>
      </c>
      <c r="E15" s="10">
        <f t="shared" si="0"/>
        <v>5278969.0999999996</v>
      </c>
      <c r="F15" s="26"/>
    </row>
    <row r="16" spans="1:6" ht="80.25" customHeight="1" x14ac:dyDescent="0.25">
      <c r="A16" s="4">
        <v>13</v>
      </c>
      <c r="B16" s="13" t="s">
        <v>25</v>
      </c>
      <c r="C16" s="14">
        <v>34803.54</v>
      </c>
      <c r="D16" s="4">
        <v>4</v>
      </c>
      <c r="E16" s="10">
        <f t="shared" si="0"/>
        <v>139214.16</v>
      </c>
      <c r="F16" s="26"/>
    </row>
    <row r="17" spans="1:6" ht="63.75" customHeight="1" x14ac:dyDescent="0.25">
      <c r="A17" s="11">
        <v>14</v>
      </c>
      <c r="B17" s="13" t="s">
        <v>12</v>
      </c>
      <c r="C17" s="14">
        <v>41879.839999999997</v>
      </c>
      <c r="D17" s="13">
        <v>4</v>
      </c>
      <c r="E17" s="10">
        <f t="shared" si="0"/>
        <v>167519.35999999999</v>
      </c>
      <c r="F17" s="27"/>
    </row>
    <row r="18" spans="1:6" ht="19.149999999999999" customHeight="1" x14ac:dyDescent="0.25">
      <c r="A18" s="31" t="s">
        <v>7</v>
      </c>
      <c r="B18" s="32"/>
      <c r="C18" s="32"/>
      <c r="D18" s="33"/>
      <c r="E18" s="9">
        <f>SUM(E4:E17)</f>
        <v>22844187.640700001</v>
      </c>
    </row>
    <row r="19" spans="1:6" ht="51" customHeight="1" x14ac:dyDescent="0.25">
      <c r="A19" s="18"/>
      <c r="B19" s="15" t="s">
        <v>8</v>
      </c>
      <c r="C19" s="16"/>
      <c r="D19" s="16"/>
      <c r="E19" s="9">
        <f>E18/2</f>
        <v>11422093.820350001</v>
      </c>
    </row>
    <row r="20" spans="1:6" ht="48" customHeight="1" x14ac:dyDescent="0.25">
      <c r="A20" s="18"/>
      <c r="B20" s="15" t="s">
        <v>9</v>
      </c>
      <c r="C20" s="16"/>
      <c r="D20" s="16"/>
      <c r="E20" s="9">
        <f>ROUND(E19*1.042,2)</f>
        <v>11901821.76</v>
      </c>
    </row>
    <row r="21" spans="1:6" ht="18" customHeight="1" x14ac:dyDescent="0.25">
      <c r="A21" s="18"/>
      <c r="B21" s="17" t="s">
        <v>10</v>
      </c>
      <c r="C21" s="34"/>
      <c r="D21" s="35"/>
      <c r="E21" s="9">
        <f>E19+E20</f>
        <v>23323915.58035</v>
      </c>
    </row>
    <row r="22" spans="1:6" ht="15.75" x14ac:dyDescent="0.25">
      <c r="A22" s="2"/>
      <c r="B22" s="5" t="s">
        <v>6</v>
      </c>
      <c r="C22" s="36"/>
      <c r="D22" s="37"/>
      <c r="E22" s="7">
        <f>E21*20/100</f>
        <v>4664783.1160699995</v>
      </c>
    </row>
    <row r="23" spans="1:6" ht="15.75" x14ac:dyDescent="0.25">
      <c r="A23" s="2"/>
      <c r="B23" s="5" t="s">
        <v>5</v>
      </c>
      <c r="C23" s="36"/>
      <c r="D23" s="37"/>
      <c r="E23" s="8">
        <f>E21+E22</f>
        <v>27988698.696419999</v>
      </c>
    </row>
    <row r="24" spans="1:6" ht="18.75" customHeight="1" x14ac:dyDescent="0.25">
      <c r="A24" s="6"/>
      <c r="B24" s="6"/>
      <c r="C24" s="6"/>
      <c r="D24" s="6"/>
      <c r="E24" s="6"/>
    </row>
    <row r="25" spans="1:6" ht="15.75" x14ac:dyDescent="0.25">
      <c r="A25" s="28" t="s">
        <v>13</v>
      </c>
      <c r="B25" s="28"/>
      <c r="C25" s="28"/>
      <c r="D25" s="28"/>
      <c r="E25" s="28"/>
    </row>
    <row r="26" spans="1:6" ht="13.5" customHeight="1" x14ac:dyDescent="0.25"/>
    <row r="27" spans="1:6" ht="15.75" x14ac:dyDescent="0.25">
      <c r="A27" s="28"/>
      <c r="B27" s="28"/>
      <c r="C27" s="28"/>
      <c r="D27" s="28"/>
      <c r="E27" s="28"/>
    </row>
    <row r="29" spans="1:6" x14ac:dyDescent="0.25">
      <c r="B29" t="s">
        <v>26</v>
      </c>
      <c r="C29" t="s">
        <v>27</v>
      </c>
      <c r="F29" s="38">
        <f>(E4/2+E4/2*1.042)*1.2</f>
        <v>45340.094255999997</v>
      </c>
    </row>
    <row r="30" spans="1:6" x14ac:dyDescent="0.25">
      <c r="B30" t="s">
        <v>28</v>
      </c>
      <c r="C30" t="s">
        <v>29</v>
      </c>
      <c r="F30" s="38">
        <f>(E15/2+E15/2*1.042)*1.2</f>
        <v>6467792.9413199993</v>
      </c>
    </row>
    <row r="31" spans="1:6" x14ac:dyDescent="0.25">
      <c r="B31" t="s">
        <v>30</v>
      </c>
      <c r="C31" t="s">
        <v>31</v>
      </c>
      <c r="F31" s="38">
        <f>((E13+E14)/2+(E13+E14)/2*1.042)*1.2</f>
        <v>6363895.3983698394</v>
      </c>
    </row>
    <row r="32" spans="1:6" ht="44.25" customHeight="1" x14ac:dyDescent="0.25">
      <c r="B32" t="s">
        <v>32</v>
      </c>
      <c r="C32" s="39" t="s">
        <v>33</v>
      </c>
      <c r="D32" s="39"/>
      <c r="E32" s="39"/>
      <c r="F32">
        <f>((E5+E6+E7+E8+E9+E10+E11+E12)/2+(E5+E6+E7+E8+E9+E10+E11+E12)/2*1.042)*1.2</f>
        <v>14735860.354735801</v>
      </c>
    </row>
    <row r="33" spans="2:6" x14ac:dyDescent="0.25">
      <c r="B33" t="s">
        <v>34</v>
      </c>
      <c r="C33" t="s">
        <v>35</v>
      </c>
      <c r="F33" s="38">
        <f>(E16/2+E16/2*1.042)*1.2</f>
        <v>170565.18883200001</v>
      </c>
    </row>
    <row r="34" spans="2:6" x14ac:dyDescent="0.25">
      <c r="B34" t="s">
        <v>36</v>
      </c>
      <c r="C34" t="s">
        <v>37</v>
      </c>
      <c r="F34" s="38">
        <f>(E17/2+E17/2*1.042)*1.2</f>
        <v>205244.71987199999</v>
      </c>
    </row>
    <row r="35" spans="2:6" x14ac:dyDescent="0.25">
      <c r="E35" s="41" t="s">
        <v>38</v>
      </c>
      <c r="F35" s="40">
        <f>SUM(F29:F34)</f>
        <v>27988698.697385643</v>
      </c>
    </row>
  </sheetData>
  <mergeCells count="9">
    <mergeCell ref="C32:E32"/>
    <mergeCell ref="A25:E25"/>
    <mergeCell ref="A27:E27"/>
    <mergeCell ref="A1:E1"/>
    <mergeCell ref="A2:E2"/>
    <mergeCell ref="A18:D18"/>
    <mergeCell ref="C21:D21"/>
    <mergeCell ref="C22:D22"/>
    <mergeCell ref="C23:D23"/>
  </mergeCells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2023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2024-09-23T12:39:22Z</dcterms:modified>
</cp:coreProperties>
</file>